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480" yWindow="120" windowWidth="11355" windowHeight="8700" activeTab="1"/>
  </bookViews>
  <sheets>
    <sheet name="Rates" sheetId="1" r:id="rId1"/>
    <sheet name="Discount Factors" sheetId="4" r:id="rId2"/>
  </sheets>
  <calcPr calcId="145621"/>
</workbook>
</file>

<file path=xl/calcChain.xml><?xml version="1.0" encoding="utf-8"?>
<calcChain xmlns="http://schemas.openxmlformats.org/spreadsheetml/2006/main">
  <c r="B8" i="1" l="1"/>
  <c r="C17" i="4" s="1"/>
  <c r="B9" i="1"/>
  <c r="C35" i="4" s="1"/>
  <c r="B10" i="1"/>
  <c r="B11" i="1"/>
  <c r="B12" i="1"/>
  <c r="B13" i="1"/>
  <c r="B14" i="1"/>
  <c r="B15" i="1"/>
  <c r="B16" i="1"/>
  <c r="B17" i="1"/>
  <c r="B4" i="1"/>
  <c r="B5" i="1"/>
  <c r="B6" i="1"/>
  <c r="B7" i="1"/>
  <c r="C15" i="4"/>
  <c r="B3" i="1"/>
  <c r="C7" i="4" s="1"/>
  <c r="B20" i="1"/>
  <c r="B19" i="1"/>
  <c r="C27" i="4" l="1"/>
  <c r="C13" i="4"/>
  <c r="C33" i="4"/>
  <c r="C11" i="4"/>
  <c r="C23" i="4"/>
  <c r="C31" i="4"/>
  <c r="C9" i="4"/>
  <c r="C19" i="4"/>
  <c r="C21" i="4"/>
  <c r="C25" i="4"/>
  <c r="C29" i="4"/>
</calcChain>
</file>

<file path=xl/sharedStrings.xml><?xml version="1.0" encoding="utf-8"?>
<sst xmlns="http://schemas.openxmlformats.org/spreadsheetml/2006/main" count="8" uniqueCount="8">
  <si>
    <t>Year</t>
  </si>
  <si>
    <t>Year(s)</t>
  </si>
  <si>
    <t>Factor</t>
  </si>
  <si>
    <t>Discount factors for coal reserves not attributed to active mines</t>
  </si>
  <si>
    <t>East Kentucky</t>
  </si>
  <si>
    <t>West Kentucky</t>
  </si>
  <si>
    <t>(mid year)</t>
  </si>
  <si>
    <t>Discount Factors at 13% Discount Rate for Tax Year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</si>
</sst>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00000"/>
    <numFmt numFmtId="165" formatCode="0.0000"/>
  </numFmts>
  <fonts count="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8" fontId="0" fillId="0" borderId="0" xfId="0" applyNumberFormat="1"/>
    <xf numFmtId="10" fontId="0" fillId="0" borderId="0" xfId="0" applyNumberFormat="1"/>
    <xf numFmtId="164" fontId="0" fillId="0" borderId="0" xfId="0" applyNumberFormat="1"/>
    <xf numFmtId="10" fontId="3" fillId="0" borderId="0" xfId="0" applyNumberFormat="1" applyFont="1"/>
    <xf numFmtId="0" fontId="0" fillId="0" borderId="0" xfId="0" applyAlignment="1">
      <alignment horizontal="left"/>
    </xf>
    <xf numFmtId="165" fontId="0" fillId="0" borderId="0" xfId="0" applyNumberFormat="1"/>
    <xf numFmtId="165" fontId="1" fillId="0" borderId="1" xfId="0" applyNumberFormat="1" applyFont="1" applyBorder="1"/>
    <xf numFmtId="0" fontId="1" fillId="0" borderId="1" xfId="0" applyFont="1" applyBorder="1"/>
    <xf numFmtId="10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10" fontId="3" fillId="0" borderId="0" xfId="0" applyNumberFormat="1" applyFont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0" sqref="B20"/>
    </sheetView>
  </sheetViews>
  <sheetFormatPr defaultRowHeight="12.75" x14ac:dyDescent="0.2"/>
  <cols>
    <col min="1" max="1" width="4.85546875" customWidth="1"/>
    <col min="2" max="2" width="13" style="3" customWidth="1"/>
    <col min="6" max="6" width="9.28515625" bestFit="1" customWidth="1"/>
  </cols>
  <sheetData>
    <row r="1" spans="1:6" s="2" customFormat="1" x14ac:dyDescent="0.2">
      <c r="B1" s="12">
        <v>0.13</v>
      </c>
      <c r="D1" s="4"/>
      <c r="F1" s="4"/>
    </row>
    <row r="2" spans="1:6" x14ac:dyDescent="0.2">
      <c r="A2" s="9" t="s">
        <v>0</v>
      </c>
      <c r="B2" s="10"/>
      <c r="D2" s="3"/>
      <c r="F2" s="3"/>
    </row>
    <row r="3" spans="1:6" x14ac:dyDescent="0.2">
      <c r="A3" s="11">
        <v>1</v>
      </c>
      <c r="B3" s="10">
        <f>PV(B1,1,,-1,0)</f>
        <v>0.88495575221238942</v>
      </c>
      <c r="D3" s="3"/>
      <c r="E3" s="1"/>
      <c r="F3" s="3"/>
    </row>
    <row r="4" spans="1:6" x14ac:dyDescent="0.2">
      <c r="A4" s="11">
        <v>2</v>
      </c>
      <c r="B4" s="10">
        <f>PV(B1,2,,-1,0)</f>
        <v>0.78314668337379612</v>
      </c>
      <c r="D4" s="3"/>
      <c r="F4" s="3"/>
    </row>
    <row r="5" spans="1:6" x14ac:dyDescent="0.2">
      <c r="A5" s="11">
        <v>3</v>
      </c>
      <c r="B5" s="10">
        <f>PV(B1,3,,-1,0)</f>
        <v>0.69305016227769578</v>
      </c>
      <c r="D5" s="3"/>
      <c r="F5" s="3"/>
    </row>
    <row r="6" spans="1:6" x14ac:dyDescent="0.2">
      <c r="A6" s="11">
        <v>4</v>
      </c>
      <c r="B6" s="10">
        <f>PV(B1,4,,-1)</f>
        <v>0.61331872767937679</v>
      </c>
      <c r="D6" s="3"/>
      <c r="F6" s="3"/>
    </row>
    <row r="7" spans="1:6" x14ac:dyDescent="0.2">
      <c r="A7" s="11">
        <v>5</v>
      </c>
      <c r="B7" s="10">
        <f>PV(B1,5,,-1)</f>
        <v>0.54275993599944861</v>
      </c>
      <c r="D7" s="3"/>
      <c r="F7" s="3"/>
    </row>
    <row r="8" spans="1:6" x14ac:dyDescent="0.2">
      <c r="A8" s="11">
        <v>6</v>
      </c>
      <c r="B8" s="10">
        <f>PV(B1,6,,-1)</f>
        <v>0.48031852743314046</v>
      </c>
      <c r="D8" s="3"/>
      <c r="F8" s="3"/>
    </row>
    <row r="9" spans="1:6" x14ac:dyDescent="0.2">
      <c r="A9" s="11">
        <v>7</v>
      </c>
      <c r="B9" s="10">
        <f>PV(B1,7,,-1)</f>
        <v>0.425060643746142</v>
      </c>
      <c r="D9" s="3"/>
      <c r="F9" s="3"/>
    </row>
    <row r="10" spans="1:6" x14ac:dyDescent="0.2">
      <c r="A10" s="11">
        <v>8</v>
      </c>
      <c r="B10" s="10">
        <f>PV(B1,8,,-1)</f>
        <v>0.37615986172224958</v>
      </c>
      <c r="D10" s="3"/>
      <c r="F10" s="3"/>
    </row>
    <row r="11" spans="1:6" x14ac:dyDescent="0.2">
      <c r="A11" s="11">
        <v>9</v>
      </c>
      <c r="B11" s="10">
        <f>PV(B1,9,,-1)</f>
        <v>0.33288483338252178</v>
      </c>
      <c r="D11" s="3"/>
      <c r="F11" s="3"/>
    </row>
    <row r="12" spans="1:6" x14ac:dyDescent="0.2">
      <c r="A12" s="11">
        <v>10</v>
      </c>
      <c r="B12" s="10">
        <f>PV(B1,10,,-1)</f>
        <v>0.2945883481261255</v>
      </c>
      <c r="D12" s="3"/>
      <c r="F12" s="3"/>
    </row>
    <row r="13" spans="1:6" x14ac:dyDescent="0.2">
      <c r="A13" s="11">
        <v>11</v>
      </c>
      <c r="B13" s="10">
        <f>PV(B1,11,,-1)</f>
        <v>0.26069765320896066</v>
      </c>
      <c r="D13" s="3"/>
      <c r="F13" s="3"/>
    </row>
    <row r="14" spans="1:6" x14ac:dyDescent="0.2">
      <c r="A14" s="11">
        <v>12</v>
      </c>
      <c r="B14" s="10">
        <f>PV(B1,12,,-1)</f>
        <v>0.23070588779554044</v>
      </c>
      <c r="D14" s="3"/>
      <c r="F14" s="3"/>
    </row>
    <row r="15" spans="1:6" x14ac:dyDescent="0.2">
      <c r="A15" s="11">
        <v>13</v>
      </c>
      <c r="B15" s="10">
        <f>PV(B1,13,,-1)</f>
        <v>0.20416450247392959</v>
      </c>
      <c r="D15" s="3"/>
      <c r="F15" s="3"/>
    </row>
    <row r="16" spans="1:6" x14ac:dyDescent="0.2">
      <c r="A16" s="11">
        <v>14</v>
      </c>
      <c r="B16" s="10">
        <f>PV(B1,14,,-1)</f>
        <v>0.18067655086188467</v>
      </c>
      <c r="D16" s="3"/>
      <c r="F16" s="3"/>
    </row>
    <row r="17" spans="1:6" x14ac:dyDescent="0.2">
      <c r="A17" s="11">
        <v>15</v>
      </c>
      <c r="B17" s="10">
        <f>PV(B1,15,,-1)</f>
        <v>0.15989075297511918</v>
      </c>
      <c r="D17" s="3"/>
      <c r="F17" s="3"/>
    </row>
    <row r="18" spans="1:6" x14ac:dyDescent="0.2">
      <c r="A18" s="11"/>
      <c r="B18" s="10"/>
      <c r="D18" s="3"/>
      <c r="F18" s="3"/>
    </row>
    <row r="19" spans="1:6" x14ac:dyDescent="0.2">
      <c r="A19" s="11">
        <v>15</v>
      </c>
      <c r="B19" s="10">
        <f>PV(B1,15,,-1)</f>
        <v>0.15989075297511918</v>
      </c>
      <c r="D19" s="3"/>
      <c r="F19" s="3"/>
    </row>
    <row r="20" spans="1:6" x14ac:dyDescent="0.2">
      <c r="A20" s="11">
        <v>30</v>
      </c>
      <c r="B20" s="10">
        <f>PV(B1,30,,-1)</f>
        <v>2.556505288695058E-2</v>
      </c>
      <c r="D20" s="3"/>
      <c r="F20" s="3"/>
    </row>
  </sheetData>
  <sheetProtection selectLockedCells="1"/>
  <protectedRanges>
    <protectedRange sqref="B1" name="Range1"/>
  </protectedRange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sqref="A1:J3"/>
    </sheetView>
  </sheetViews>
  <sheetFormatPr defaultRowHeight="12.75" x14ac:dyDescent="0.2"/>
  <cols>
    <col min="2" max="2" width="5.140625" customWidth="1"/>
    <col min="3" max="3" width="7.28515625" style="6" customWidth="1"/>
    <col min="4" max="4" width="10.5703125" customWidth="1"/>
  </cols>
  <sheetData>
    <row r="1" spans="1:10" x14ac:dyDescent="0.2">
      <c r="A1" s="13" t="s">
        <v>7</v>
      </c>
      <c r="B1" s="13"/>
      <c r="C1" s="13"/>
      <c r="D1" s="13"/>
      <c r="E1" s="14"/>
      <c r="F1" s="14"/>
      <c r="G1" s="14"/>
      <c r="H1" s="14"/>
      <c r="I1" s="14"/>
      <c r="J1" s="14"/>
    </row>
    <row r="2" spans="1:10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">
      <c r="A3" s="14"/>
      <c r="B3" s="14"/>
      <c r="C3" s="14"/>
      <c r="D3" s="14"/>
      <c r="E3" s="14"/>
      <c r="F3" s="14"/>
      <c r="G3" s="14"/>
      <c r="H3" s="14"/>
      <c r="I3" s="14"/>
      <c r="J3" s="14"/>
    </row>
    <row r="5" spans="1:10" x14ac:dyDescent="0.2">
      <c r="A5" s="8" t="s">
        <v>1</v>
      </c>
      <c r="C5" s="7" t="s">
        <v>2</v>
      </c>
    </row>
    <row r="7" spans="1:10" x14ac:dyDescent="0.2">
      <c r="A7" s="5">
        <v>1</v>
      </c>
      <c r="C7" s="6">
        <f>(Rates!B3+1)/2</f>
        <v>0.94247787610619471</v>
      </c>
      <c r="D7" t="s">
        <v>6</v>
      </c>
    </row>
    <row r="8" spans="1:10" x14ac:dyDescent="0.2">
      <c r="A8" s="5"/>
    </row>
    <row r="9" spans="1:10" x14ac:dyDescent="0.2">
      <c r="A9" s="5">
        <v>2</v>
      </c>
      <c r="C9" s="6">
        <f>(Rates!B4)</f>
        <v>0.78314668337379612</v>
      </c>
    </row>
    <row r="10" spans="1:10" x14ac:dyDescent="0.2">
      <c r="A10" s="5"/>
    </row>
    <row r="11" spans="1:10" x14ac:dyDescent="0.2">
      <c r="A11" s="5">
        <v>3</v>
      </c>
      <c r="C11" s="6">
        <f>AVERAGE(Rates!B4:B5)</f>
        <v>0.73809842282574589</v>
      </c>
    </row>
    <row r="12" spans="1:10" x14ac:dyDescent="0.2">
      <c r="A12" s="5"/>
    </row>
    <row r="13" spans="1:10" x14ac:dyDescent="0.2">
      <c r="A13" s="5">
        <v>4</v>
      </c>
      <c r="C13" s="6">
        <f>AVERAGE(Rates!B4:B6)</f>
        <v>0.69650519111028952</v>
      </c>
    </row>
    <row r="14" spans="1:10" x14ac:dyDescent="0.2">
      <c r="A14" s="5"/>
    </row>
    <row r="15" spans="1:10" x14ac:dyDescent="0.2">
      <c r="A15" s="5">
        <v>5</v>
      </c>
      <c r="C15" s="6">
        <f>AVERAGE(Rates!B4:B7)</f>
        <v>0.65806887733257935</v>
      </c>
    </row>
    <row r="16" spans="1:10" x14ac:dyDescent="0.2">
      <c r="A16" s="5"/>
    </row>
    <row r="17" spans="1:3" x14ac:dyDescent="0.2">
      <c r="A17" s="5">
        <v>6</v>
      </c>
      <c r="C17" s="6">
        <f>Rates!B8</f>
        <v>0.48031852743314046</v>
      </c>
    </row>
    <row r="18" spans="1:3" x14ac:dyDescent="0.2">
      <c r="A18" s="5"/>
    </row>
    <row r="19" spans="1:3" x14ac:dyDescent="0.2">
      <c r="A19" s="5">
        <v>7</v>
      </c>
      <c r="C19" s="6">
        <f>AVERAGE(Rates!B8:B9)</f>
        <v>0.45268958558964123</v>
      </c>
    </row>
    <row r="20" spans="1:3" x14ac:dyDescent="0.2">
      <c r="A20" s="5"/>
    </row>
    <row r="21" spans="1:3" x14ac:dyDescent="0.2">
      <c r="A21" s="5">
        <v>8</v>
      </c>
      <c r="C21" s="6">
        <f>AVERAGE(Rates!B8:B10)</f>
        <v>0.42717967763384407</v>
      </c>
    </row>
    <row r="22" spans="1:3" x14ac:dyDescent="0.2">
      <c r="A22" s="5"/>
    </row>
    <row r="23" spans="1:3" x14ac:dyDescent="0.2">
      <c r="A23" s="5">
        <v>9</v>
      </c>
      <c r="C23" s="6">
        <f>AVERAGE(Rates!B8:B11)</f>
        <v>0.4036059665710135</v>
      </c>
    </row>
    <row r="24" spans="1:3" x14ac:dyDescent="0.2">
      <c r="A24" s="5"/>
    </row>
    <row r="25" spans="1:3" x14ac:dyDescent="0.2">
      <c r="A25" s="5">
        <v>10</v>
      </c>
      <c r="C25" s="6">
        <f>AVERAGE(Rates!B8:B12)</f>
        <v>0.38180244288203591</v>
      </c>
    </row>
    <row r="26" spans="1:3" x14ac:dyDescent="0.2">
      <c r="A26" s="5"/>
    </row>
    <row r="27" spans="1:3" x14ac:dyDescent="0.2">
      <c r="A27" s="5">
        <v>11</v>
      </c>
      <c r="C27" s="6">
        <f>AVERAGE(Rates!B8:B13)</f>
        <v>0.36161831126985672</v>
      </c>
    </row>
    <row r="28" spans="1:3" x14ac:dyDescent="0.2">
      <c r="A28" s="5"/>
    </row>
    <row r="29" spans="1:3" x14ac:dyDescent="0.2">
      <c r="A29" s="5">
        <v>12</v>
      </c>
      <c r="C29" s="6">
        <f>AVERAGE(Rates!B8:B14)</f>
        <v>0.34291653648781156</v>
      </c>
    </row>
    <row r="30" spans="1:3" x14ac:dyDescent="0.2">
      <c r="A30" s="5"/>
    </row>
    <row r="31" spans="1:3" x14ac:dyDescent="0.2">
      <c r="A31" s="5">
        <v>13</v>
      </c>
      <c r="C31" s="6">
        <f>AVERAGE(Rates!B8:B15)</f>
        <v>0.3255725322360763</v>
      </c>
    </row>
    <row r="32" spans="1:3" x14ac:dyDescent="0.2">
      <c r="A32" s="5"/>
    </row>
    <row r="33" spans="1:10" x14ac:dyDescent="0.2">
      <c r="A33" s="5">
        <v>14</v>
      </c>
      <c r="C33" s="6">
        <f>AVERAGE(Rates!B8:B16)</f>
        <v>0.30947297875005497</v>
      </c>
    </row>
    <row r="34" spans="1:10" x14ac:dyDescent="0.2">
      <c r="A34" s="5"/>
    </row>
    <row r="35" spans="1:10" x14ac:dyDescent="0.2">
      <c r="A35" s="5">
        <v>15</v>
      </c>
      <c r="C35" s="6">
        <f>AVERAGE(Rates!B8:B17)</f>
        <v>0.2945147561725614</v>
      </c>
    </row>
    <row r="36" spans="1:10" x14ac:dyDescent="0.2">
      <c r="A36" s="5"/>
    </row>
    <row r="37" spans="1:10" x14ac:dyDescent="0.2">
      <c r="A37" s="5"/>
    </row>
    <row r="38" spans="1:10" x14ac:dyDescent="0.2">
      <c r="A38" s="5"/>
      <c r="B38" s="15" t="s">
        <v>3</v>
      </c>
      <c r="C38" s="15"/>
      <c r="D38" s="15"/>
      <c r="E38" s="16"/>
      <c r="F38" s="16"/>
      <c r="G38" s="16"/>
      <c r="H38" s="16"/>
      <c r="I38" s="16"/>
      <c r="J38" s="16"/>
    </row>
    <row r="39" spans="1:10" x14ac:dyDescent="0.2">
      <c r="A39" s="5"/>
    </row>
    <row r="40" spans="1:10" x14ac:dyDescent="0.2">
      <c r="A40" s="5"/>
      <c r="C40" s="6" t="s">
        <v>4</v>
      </c>
      <c r="E40" s="6">
        <v>8.8999999999999996E-2</v>
      </c>
    </row>
    <row r="41" spans="1:10" x14ac:dyDescent="0.2">
      <c r="C41" s="6" t="s">
        <v>5</v>
      </c>
      <c r="E41" s="6">
        <v>7.9000000000000008E-3</v>
      </c>
    </row>
  </sheetData>
  <protectedRanges>
    <protectedRange sqref="A1" name="Range1"/>
  </protectedRanges>
  <mergeCells count="2">
    <mergeCell ref="A1:J3"/>
    <mergeCell ref="B38:J38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C978E4649DE5488E7E1A829D3AFA74" ma:contentTypeVersion="1" ma:contentTypeDescription="Create a new document." ma:contentTypeScope="" ma:versionID="769b4b7d2a521dea185dbd4d59f7f10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EE4CF4-F96F-4C2C-BFB3-7D4CAEC7838C}"/>
</file>

<file path=customXml/itemProps2.xml><?xml version="1.0" encoding="utf-8"?>
<ds:datastoreItem xmlns:ds="http://schemas.openxmlformats.org/officeDocument/2006/customXml" ds:itemID="{451F16C4-322D-4065-886D-40F57718E41E}"/>
</file>

<file path=customXml/itemProps3.xml><?xml version="1.0" encoding="utf-8"?>
<ds:datastoreItem xmlns:ds="http://schemas.openxmlformats.org/officeDocument/2006/customXml" ds:itemID="{868F18D4-5A64-43F1-8D82-E307E1576B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Rates</vt:lpstr>
      <vt:lpstr>Discount Factors</vt:lpstr>
    </vt:vector>
  </TitlesOfParts>
  <Company>COT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REV4515</dc:creator>
  <cp:lastModifiedBy>revx084</cp:lastModifiedBy>
  <cp:lastPrinted>2010-06-23T21:16:16Z</cp:lastPrinted>
  <dcterms:created xsi:type="dcterms:W3CDTF">2009-06-02T17:59:56Z</dcterms:created>
  <dcterms:modified xsi:type="dcterms:W3CDTF">2015-09-01T12:34:37Z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0x01010001C978E4649DE5488E7E1A829D3AFA74</vt:lpwstr>
  </property>
</Properties>
</file>